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65" windowWidth="28815" windowHeight="6600" activeTab="1"/>
  </bookViews>
  <sheets>
    <sheet name="Форма № 2" sheetId="1" r:id="rId1"/>
    <sheet name="Форма № 2 продолж. " sheetId="2" r:id="rId2"/>
  </sheets>
  <definedNames>
    <definedName name="_xlnm.Print_Titles" localSheetId="1">'Форма № 2 продолж. '!$3:$4</definedName>
    <definedName name="_xlnm.Print_Area" localSheetId="0">'Форма № 2'!$A$1:$F$31</definedName>
    <definedName name="_xlnm.Print_Area" localSheetId="1">'Форма № 2 продолж. '!$A$1:$M$42</definedName>
  </definedNames>
  <calcPr calcId="145621"/>
</workbook>
</file>

<file path=xl/calcChain.xml><?xml version="1.0" encoding="utf-8"?>
<calcChain xmlns="http://schemas.openxmlformats.org/spreadsheetml/2006/main">
  <c r="C41" i="2" l="1"/>
  <c r="C35" i="2"/>
  <c r="C27" i="2"/>
  <c r="Q7" i="2"/>
  <c r="P7" i="2"/>
  <c r="T8" i="2"/>
  <c r="T9" i="2"/>
  <c r="T10" i="2"/>
  <c r="T7" i="2"/>
  <c r="S8" i="2"/>
  <c r="S9" i="2"/>
  <c r="S10" i="2"/>
  <c r="S7" i="2"/>
  <c r="R7" i="2"/>
  <c r="R8" i="2"/>
  <c r="R9" i="2"/>
  <c r="R10" i="2"/>
  <c r="Q8" i="2"/>
  <c r="Q9" i="2"/>
  <c r="Q10" i="2"/>
  <c r="P10" i="2"/>
  <c r="P9" i="2"/>
  <c r="P8" i="2"/>
  <c r="C23" i="2"/>
  <c r="H23" i="2" s="1"/>
  <c r="C22" i="2"/>
  <c r="C21" i="2"/>
  <c r="H21" i="2" s="1"/>
  <c r="C36" i="2"/>
  <c r="H36" i="2" s="1"/>
  <c r="C37" i="2"/>
  <c r="H37" i="2" s="1"/>
  <c r="C38" i="2"/>
  <c r="H38" i="2" s="1"/>
  <c r="M14" i="2"/>
  <c r="K14" i="2"/>
  <c r="I10" i="2"/>
  <c r="I9" i="2"/>
  <c r="I8" i="2"/>
  <c r="I7" i="2"/>
  <c r="E22" i="2" l="1"/>
  <c r="I22" i="2" s="1"/>
  <c r="F22" i="2"/>
  <c r="G22" i="2"/>
  <c r="H22" i="2"/>
  <c r="C34" i="2"/>
  <c r="E38" i="2"/>
  <c r="E36" i="2"/>
  <c r="F38" i="2"/>
  <c r="F36" i="2"/>
  <c r="G38" i="2"/>
  <c r="G36" i="2"/>
  <c r="E23" i="2"/>
  <c r="E21" i="2"/>
  <c r="F21" i="2"/>
  <c r="F23" i="2"/>
  <c r="G21" i="2"/>
  <c r="G23" i="2"/>
  <c r="E35" i="2"/>
  <c r="I35" i="2" s="1"/>
  <c r="E37" i="2"/>
  <c r="F35" i="2"/>
  <c r="F37" i="2"/>
  <c r="G35" i="2"/>
  <c r="G37" i="2"/>
  <c r="H35" i="2"/>
  <c r="C6" i="2"/>
  <c r="I21" i="2" l="1"/>
  <c r="F9" i="1"/>
  <c r="F19" i="1"/>
  <c r="F15" i="1"/>
  <c r="M42" i="2"/>
  <c r="K42" i="2"/>
  <c r="F20" i="1"/>
  <c r="F25" i="1" s="1"/>
  <c r="E20" i="1"/>
  <c r="F17" i="1"/>
  <c r="F16" i="1"/>
  <c r="H15" i="1"/>
  <c r="E6" i="2" l="1"/>
  <c r="E34" i="2" l="1"/>
  <c r="F18" i="1" l="1"/>
  <c r="E18" i="1"/>
  <c r="E17" i="1"/>
  <c r="E16" i="1"/>
  <c r="E15" i="1"/>
  <c r="D18" i="1"/>
  <c r="J21" i="1"/>
  <c r="D17" i="1"/>
  <c r="J20" i="1"/>
  <c r="D15" i="1"/>
  <c r="J18" i="1"/>
  <c r="J19" i="1"/>
  <c r="D16" i="1"/>
  <c r="E25" i="1"/>
  <c r="D20" i="1" l="1"/>
  <c r="E19" i="1" l="1"/>
  <c r="F34" i="2" l="1"/>
  <c r="I38" i="2"/>
  <c r="I37" i="2"/>
  <c r="I36" i="2"/>
  <c r="F6" i="2"/>
  <c r="M28" i="2"/>
  <c r="K28" i="2"/>
  <c r="I27" i="2"/>
  <c r="I23" i="2"/>
  <c r="C24" i="2"/>
  <c r="H24" i="2" l="1"/>
  <c r="G24" i="2"/>
  <c r="F24" i="2"/>
  <c r="F20" i="2" s="1"/>
  <c r="E24" i="2"/>
  <c r="E20" i="2" s="1"/>
  <c r="C20" i="2"/>
  <c r="H6" i="2"/>
  <c r="G6" i="2"/>
  <c r="C13" i="2"/>
  <c r="I13" i="2" s="1"/>
  <c r="I24" i="2" l="1"/>
  <c r="I20" i="2" s="1"/>
  <c r="I6" i="2"/>
  <c r="I34" i="2" l="1"/>
  <c r="H34" i="2"/>
  <c r="G34" i="2"/>
  <c r="G20" i="1"/>
  <c r="G19" i="1"/>
  <c r="G25" i="1" s="1"/>
  <c r="D19" i="1"/>
  <c r="D25" i="1" l="1"/>
  <c r="G20" i="2"/>
  <c r="H20" i="2" l="1"/>
</calcChain>
</file>

<file path=xl/sharedStrings.xml><?xml version="1.0" encoding="utf-8"?>
<sst xmlns="http://schemas.openxmlformats.org/spreadsheetml/2006/main" count="139" uniqueCount="70">
  <si>
    <t>Форма раскрытия информации об основных показателях</t>
  </si>
  <si>
    <t>№        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</si>
  <si>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</si>
  <si>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</si>
  <si>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1.</t>
  </si>
  <si>
    <t>Доходы всего,                                                                                 в том числе по видам регулируемых услуг:</t>
  </si>
  <si>
    <t>(тыс.руб.)</t>
  </si>
  <si>
    <t>1.1.</t>
  </si>
  <si>
    <t>Взлёт - посадка</t>
  </si>
  <si>
    <t>1.2.</t>
  </si>
  <si>
    <t>1.3.</t>
  </si>
  <si>
    <t>1.4.</t>
  </si>
  <si>
    <t>2.</t>
  </si>
  <si>
    <t>Расходы всего (включая коммерческие и управленческие расходы) всего,                                      в том числе по видам регулируемых услуг:</t>
  </si>
  <si>
    <t>2.1.</t>
  </si>
  <si>
    <t>2.2.</t>
  </si>
  <si>
    <t>2.3.</t>
  </si>
  <si>
    <t xml:space="preserve">Предоставление аэровокзального комплекса </t>
  </si>
  <si>
    <t>2.4.</t>
  </si>
  <si>
    <t>Обслуживание пассажиров</t>
  </si>
  <si>
    <t>3.</t>
  </si>
  <si>
    <t>4.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</si>
  <si>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</si>
  <si>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</si>
  <si>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</si>
  <si>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</si>
  <si>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</si>
  <si>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в  том  числе  по  статьям   затрат</t>
  </si>
  <si>
    <t xml:space="preserve">  Наименование                      хозяйств,  работ и операций</t>
  </si>
  <si>
    <t>Расходы,  всего</t>
  </si>
  <si>
    <t>расходы,             связанные           с участием в совместной деятельности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</si>
  <si>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</si>
  <si>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</si>
  <si>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</si>
  <si>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</si>
  <si>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расходы по обычным видам деятельности</t>
  </si>
  <si>
    <t>операционные расходы,связанные с оплатой услуг,оказываемых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</si>
  <si>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</si>
  <si>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</si>
  <si>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</si>
  <si>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Регулируемые виды деятельности</t>
  </si>
  <si>
    <t>1.Обеспечение взлёта,посадки и стоянки воздушных судов</t>
  </si>
  <si>
    <t>4.Обслуживание пассажиров</t>
  </si>
  <si>
    <t>5.Обеспечение заправки воздушных судов авиационным топливом</t>
  </si>
  <si>
    <t>6.Хранение авиационного топлива</t>
  </si>
  <si>
    <t>Итого по аэропортовой деятельности</t>
  </si>
  <si>
    <t>Прочие доходы и расходы</t>
  </si>
  <si>
    <t>I. Доходы и расходы</t>
  </si>
  <si>
    <t>Прибыль (убыток) от продаж</t>
  </si>
  <si>
    <t>Обеспечение авиационной безопасности</t>
  </si>
  <si>
    <t>Прочие доходы и расходы, в том числе:</t>
  </si>
  <si>
    <t>4.1.</t>
  </si>
  <si>
    <t>4.2.</t>
  </si>
  <si>
    <t>4.3.</t>
  </si>
  <si>
    <t>4.4.</t>
  </si>
  <si>
    <t>5.</t>
  </si>
  <si>
    <t>(оказания) регулируемых работ (услуг) АО "Аэропорт Якутск"</t>
  </si>
  <si>
    <t>финансово-хозяйственной деятельности СЕМ в сфере выполнения</t>
  </si>
  <si>
    <t>Форма №2</t>
  </si>
  <si>
    <t>Год (прогноз)
2022 г.</t>
  </si>
  <si>
    <t>Генеральный директор</t>
  </si>
  <si>
    <t>С.С. Игнатенко</t>
  </si>
  <si>
    <t>2.Обеспечение авиационной безопасности</t>
  </si>
  <si>
    <t>3.Предоставление аэровокзального комплекса</t>
  </si>
  <si>
    <t>Год (факт)
2021 г.</t>
  </si>
  <si>
    <t>Год (план)
2022 г.</t>
  </si>
  <si>
    <t>Год (прогноз)
2023 г.</t>
  </si>
  <si>
    <t>2021 год (факт)</t>
  </si>
  <si>
    <t>2022 год (план)</t>
  </si>
  <si>
    <t>2023 год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</si>
</sst>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#,##0.0"/>
    <numFmt numFmtId="167" formatCode="_-* #,##0.00_р_._-;\-* #,##0.00_р_._-;_-* \-??_р_._-;_-@_-"/>
    <numFmt numFmtId="168" formatCode="_-* #,##0.00[$€-1]_-;\-* #,##0.00[$€-1]_-;_-* &quot;-&quot;??[$€-1]_-"/>
    <numFmt numFmtId="169" formatCode="&quot;$&quot;#,##0_);[Red]\(&quot;$&quot;#,##0\)"/>
    <numFmt numFmtId="170" formatCode="#,##0.000"/>
    <numFmt numFmtId="171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7" fontId="7" fillId="0" borderId="0" applyBorder="0" applyAlignment="0" applyProtection="0"/>
    <xf numFmtId="0" fontId="10" fillId="0" borderId="0"/>
    <xf numFmtId="0" fontId="11" fillId="0" borderId="0"/>
    <xf numFmtId="0" fontId="8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49" fontId="12" fillId="0" borderId="0" applyBorder="0">
      <alignment vertical="top"/>
    </xf>
    <xf numFmtId="0" fontId="13" fillId="0" borderId="0">
      <alignment horizontal="left"/>
    </xf>
    <xf numFmtId="0" fontId="2" fillId="0" borderId="0"/>
    <xf numFmtId="0" fontId="14" fillId="0" borderId="0"/>
    <xf numFmtId="168" fontId="14" fillId="0" borderId="0"/>
    <xf numFmtId="0" fontId="15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49" fontId="23" fillId="2" borderId="7" applyNumberFormat="0" applyFill="0" applyBorder="0" applyAlignment="0" applyProtection="0">
      <alignment horizontal="left" vertical="center"/>
    </xf>
    <xf numFmtId="49" fontId="12" fillId="0" borderId="0" applyBorder="0">
      <alignment vertical="top"/>
    </xf>
    <xf numFmtId="0" fontId="24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7" fillId="0" borderId="0"/>
    <xf numFmtId="0" fontId="3" fillId="0" borderId="6">
      <alignment horizontal="center" vertical="center"/>
    </xf>
    <xf numFmtId="0" fontId="7" fillId="0" borderId="0"/>
    <xf numFmtId="164" fontId="9" fillId="0" borderId="0" applyFont="0" applyFill="0" applyBorder="0" applyAlignment="0" applyProtection="0"/>
    <xf numFmtId="0" fontId="13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0" fontId="28" fillId="0" borderId="0"/>
    <xf numFmtId="166" fontId="29" fillId="0" borderId="8" applyAlignment="0" applyProtection="0">
      <alignment vertical="justify"/>
      <protection locked="0"/>
    </xf>
    <xf numFmtId="0" fontId="24" fillId="0" borderId="0"/>
  </cellStyleXfs>
  <cellXfs count="49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170" fontId="6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</cellXfs>
  <cellStyles count="68">
    <cellStyle name=" 1" xfId="18"/>
    <cellStyle name=" 1 2" xfId="19"/>
    <cellStyle name=" 1_Stage1" xfId="20"/>
    <cellStyle name="_Model_RAB Мой_PR.PROG.WARM.NOTCOMBI.2012.2.16_v1.4(04.04.11) " xfId="21"/>
    <cellStyle name="_Model_RAB Мой_Книга2_PR.PROG.WARM.NOTCOMBI.2012.2.16_v1.4(04.04.11) " xfId="22"/>
    <cellStyle name="_Model_RAB_MRSK_svod_PR.PROG.WARM.NOTCOMBI.2012.2.16_v1.4(04.04.11) " xfId="23"/>
    <cellStyle name="_Model_RAB_MRSK_svod_Книга2_PR.PROG.WARM.NOTCOMBI.2012.2.16_v1.4(04.04.11) 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Расчет RAB_22072008_PR.PROG.WARM.NOTCOMBI.2012.2.16_v1.4(04.04.11) " xfId="29"/>
    <cellStyle name="_Расчет RAB_22072008_Книга2_PR.PROG.WARM.NOTCOMBI.2012.2.16_v1.4(04.04.11) " xfId="30"/>
    <cellStyle name="_Расчет RAB_Лен и МОЭСК_с 2010 года_14.04.2009_со сглаж_version 3.0_без ФСК_PR.PROG.WARM.NOTCOMBI.2012.2.16_v1.4(04.04.11) " xfId="31"/>
    <cellStyle name="_Расчет RAB_Лен и МОЭСК_с 2010 года_14.04.2009_со сглаж_version 3.0_без ФСК_Книга2_PR.PROG.WARM.NOTCOMBI.2012.2.16_v1.4(04.04.11) " xfId="32"/>
    <cellStyle name="Currency [0]" xfId="33"/>
    <cellStyle name="Currency2" xfId="34"/>
    <cellStyle name="Followed Hyperlink" xfId="35"/>
    <cellStyle name="Hyperlink" xfId="36"/>
    <cellStyle name="normal" xfId="37"/>
    <cellStyle name="Normal1" xfId="38"/>
    <cellStyle name="Normal2" xfId="39"/>
    <cellStyle name="Percent1" xfId="40"/>
    <cellStyle name="TableStyleLight1" xfId="8"/>
    <cellStyle name="Гиперссылка 5" xfId="41"/>
    <cellStyle name="Двойной клик" xfId="42"/>
    <cellStyle name="Заголовок1" xfId="66"/>
    <cellStyle name="Обычный" xfId="0" builtinId="0"/>
    <cellStyle name="Обычный 10" xfId="43"/>
    <cellStyle name="Обычный 11" xfId="63"/>
    <cellStyle name="Обычный 12 2" xfId="44"/>
    <cellStyle name="Обычный 2" xfId="1"/>
    <cellStyle name="Обычный 2 2" xfId="9"/>
    <cellStyle name="Обычный 2 2 2" xfId="65"/>
    <cellStyle name="Обычный 2 3" xfId="46"/>
    <cellStyle name="Обычный 2 4" xfId="49"/>
    <cellStyle name="Обычный 2 4 2" xfId="58"/>
    <cellStyle name="Обычный 2 5" xfId="55"/>
    <cellStyle name="Обычный 2_Смета 2011 (корр.29.11.11)" xfId="67"/>
    <cellStyle name="Обычный 3" xfId="2"/>
    <cellStyle name="Обычный 3 2" xfId="10"/>
    <cellStyle name="Обычный 3 2 2" xfId="48"/>
    <cellStyle name="Обычный 3 3" xfId="51"/>
    <cellStyle name="Обычный 3 4" xfId="17"/>
    <cellStyle name="Обычный 3 4 2" xfId="45"/>
    <cellStyle name="Обычный 3 4 2 2" xfId="57"/>
    <cellStyle name="Обычный 4" xfId="6"/>
    <cellStyle name="Обычный 4 2" xfId="53"/>
    <cellStyle name="Обычный 4 3" xfId="16"/>
    <cellStyle name="Обычный 4 4" xfId="60"/>
    <cellStyle name="Обычный 5" xfId="11"/>
    <cellStyle name="Обычный 5 2" xfId="47"/>
    <cellStyle name="Обычный 5 3" xfId="61"/>
    <cellStyle name="Обычный 6" xfId="12"/>
    <cellStyle name="Обычный 6 2" xfId="50"/>
    <cellStyle name="Обычный 6 3" xfId="62"/>
    <cellStyle name="Обычный 7" xfId="13"/>
    <cellStyle name="Обычный 8" xfId="15"/>
    <cellStyle name="Обычный 9" xfId="59"/>
    <cellStyle name="Процентный 2" xfId="3"/>
    <cellStyle name="Процентный 3" xfId="56"/>
    <cellStyle name="Процентный 4" xfId="5"/>
    <cellStyle name="Стиль 1" xfId="52"/>
    <cellStyle name="Финансовый 2" xfId="4"/>
    <cellStyle name="Финансовый 2 2" xfId="64"/>
    <cellStyle name="Финансовый 3" xfId="7"/>
    <cellStyle name="Финансовый 4" xfId="54"/>
    <cellStyle name="Финансовый 5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="115" zoomScaleNormal="100" zoomScaleSheetLayoutView="115" workbookViewId="0">
      <selection activeCell="H24" sqref="H24"/>
    </sheetView>
  </sheetViews>
  <sheetFormatPr defaultRowHeight="15"/>
  <cols>
    <col min="1" max="1" width="7.42578125" style="23" customWidth="1"/>
    <col min="2" max="2" width="45.42578125" style="23" customWidth="1"/>
    <col min="3" max="3" width="13.42578125" style="23" customWidth="1"/>
    <col min="4" max="4" width="16.42578125" style="24" customWidth="1"/>
    <col min="5" max="5" width="16.5703125" style="23" customWidth="1"/>
    <col min="6" max="6" width="16.42578125" style="23" customWidth="1"/>
    <col min="7" max="7" width="0" style="23" hidden="1" customWidth="1"/>
    <col min="8" max="8" width="12.85546875" style="23" customWidth="1"/>
    <col min="9" max="9" width="13.28515625" style="23" customWidth="1"/>
    <col min="10" max="10" width="10" style="23" bestFit="1" customWidth="1"/>
    <col min="11" max="13" width="9.140625" style="23"/>
    <col min="14" max="14" width="12.28515625" style="23" customWidth="1"/>
    <col min="15" max="16384" width="9.140625" style="23"/>
  </cols>
  <sheetData>
    <row r="1" spans="1:11" ht="15.75">
      <c r="F1" s="25" t="s">
        <v>58</v>
      </c>
    </row>
    <row r="2" spans="1:11" ht="15.75" customHeight="1">
      <c r="A2" s="39" t="s">
        <v>0</v>
      </c>
      <c r="B2" s="39"/>
      <c r="C2" s="39"/>
      <c r="D2" s="39"/>
      <c r="E2" s="39"/>
      <c r="F2" s="39"/>
      <c r="G2" s="39"/>
    </row>
    <row r="3" spans="1:11" ht="15.75" customHeight="1">
      <c r="A3" s="39" t="s">
        <v>57</v>
      </c>
      <c r="B3" s="39"/>
      <c r="C3" s="39"/>
      <c r="D3" s="39"/>
      <c r="E3" s="39"/>
      <c r="F3" s="39"/>
      <c r="G3" s="39"/>
    </row>
    <row r="4" spans="1:11" ht="15.75" customHeight="1">
      <c r="A4" s="39" t="s">
        <v>56</v>
      </c>
      <c r="B4" s="39"/>
      <c r="C4" s="39"/>
      <c r="D4" s="39"/>
      <c r="E4" s="39"/>
      <c r="F4" s="39"/>
      <c r="G4" s="39"/>
    </row>
    <row r="5" spans="1:11" ht="15.75">
      <c r="A5" s="12"/>
      <c r="B5" s="12"/>
      <c r="C5" s="12"/>
      <c r="D5" s="18"/>
    </row>
    <row r="6" spans="1:11" ht="15.75">
      <c r="A6" s="40" t="s">
        <v>47</v>
      </c>
      <c r="B6" s="40"/>
      <c r="C6" s="40"/>
      <c r="D6" s="40"/>
      <c r="E6" s="40"/>
      <c r="F6" s="40"/>
      <c r="G6" s="40"/>
    </row>
    <row r="7" spans="1:11" ht="15.75">
      <c r="A7" s="12"/>
      <c r="B7" s="12"/>
      <c r="C7" s="12"/>
      <c r="D7" s="18"/>
      <c r="H7" s="23">
        <v>1136680.99565244</v>
      </c>
    </row>
    <row r="8" spans="1:11" ht="63">
      <c r="A8" s="19" t="s">
        <v>1</v>
      </c>
      <c r="B8" s="20" t="s">
        <v>2</v>
      </c>
      <c r="C8" s="19" t="s">
        <v>3</v>
      </c>
      <c r="D8" s="21" t="s">
        <v>64</v>
      </c>
      <c r="E8" s="21" t="s">
        <v>65</v>
      </c>
      <c r="F8" s="21" t="s">
        <v>66</v>
      </c>
      <c r="G8" s="21" t="s">
        <v>59</v>
      </c>
      <c r="H8" s="23">
        <v>802185.00434756</v>
      </c>
    </row>
    <row r="9" spans="1:11" ht="31.5">
      <c r="A9" s="7" t="s">
        <v>4</v>
      </c>
      <c r="B9" s="20" t="s">
        <v>5</v>
      </c>
      <c r="C9" s="7" t="s">
        <v>6</v>
      </c>
      <c r="D9" s="32">
        <v>1752178</v>
      </c>
      <c r="E9" s="32">
        <v>1907189.9040000001</v>
      </c>
      <c r="F9" s="32">
        <f>H7+H8</f>
        <v>1938866</v>
      </c>
      <c r="G9" s="1">
        <v>1591112.32855</v>
      </c>
      <c r="H9" s="30"/>
      <c r="I9" s="30"/>
      <c r="J9" s="30"/>
      <c r="K9" s="30"/>
    </row>
    <row r="10" spans="1:11" ht="15.75">
      <c r="A10" s="7" t="s">
        <v>7</v>
      </c>
      <c r="B10" s="8" t="s">
        <v>8</v>
      </c>
      <c r="C10" s="7" t="s">
        <v>6</v>
      </c>
      <c r="D10" s="32">
        <v>402259.32500000001</v>
      </c>
      <c r="E10" s="32">
        <v>474993.42100000003</v>
      </c>
      <c r="F10" s="32">
        <v>525999.26399999997</v>
      </c>
      <c r="G10" s="1">
        <v>370513</v>
      </c>
      <c r="H10" s="30"/>
      <c r="I10" s="30"/>
      <c r="J10" s="30"/>
      <c r="K10" s="30"/>
    </row>
    <row r="11" spans="1:11" ht="15.75">
      <c r="A11" s="7" t="s">
        <v>9</v>
      </c>
      <c r="B11" s="8" t="s">
        <v>49</v>
      </c>
      <c r="C11" s="7" t="s">
        <v>6</v>
      </c>
      <c r="D11" s="32">
        <v>189130.003</v>
      </c>
      <c r="E11" s="32">
        <v>222313.41700000002</v>
      </c>
      <c r="F11" s="32">
        <v>245626.08</v>
      </c>
      <c r="G11" s="1">
        <v>173413</v>
      </c>
      <c r="H11" s="30"/>
      <c r="I11" s="30"/>
      <c r="J11" s="30"/>
      <c r="K11" s="30"/>
    </row>
    <row r="12" spans="1:11" ht="15.75">
      <c r="A12" s="7" t="s">
        <v>10</v>
      </c>
      <c r="B12" s="8" t="s">
        <v>17</v>
      </c>
      <c r="C12" s="7" t="s">
        <v>6</v>
      </c>
      <c r="D12" s="32">
        <v>84702.936000000002</v>
      </c>
      <c r="E12" s="32">
        <v>94034.732999999993</v>
      </c>
      <c r="F12" s="32">
        <v>104714.5515</v>
      </c>
      <c r="G12" s="1">
        <v>82917</v>
      </c>
      <c r="H12" s="30"/>
      <c r="I12" s="30"/>
      <c r="J12" s="30"/>
      <c r="K12" s="30"/>
    </row>
    <row r="13" spans="1:11" ht="15.75">
      <c r="A13" s="22" t="s">
        <v>11</v>
      </c>
      <c r="B13" s="8" t="s">
        <v>19</v>
      </c>
      <c r="C13" s="7" t="s">
        <v>6</v>
      </c>
      <c r="D13" s="32">
        <v>79447.445999999996</v>
      </c>
      <c r="E13" s="32">
        <v>87883.907000000007</v>
      </c>
      <c r="F13" s="32">
        <v>95818.600152440267</v>
      </c>
      <c r="G13" s="1">
        <v>77533</v>
      </c>
      <c r="H13" s="30"/>
      <c r="I13" s="31"/>
      <c r="J13" s="31"/>
      <c r="K13" s="30"/>
    </row>
    <row r="14" spans="1:11" ht="45.75" customHeight="1">
      <c r="A14" s="7" t="s">
        <v>12</v>
      </c>
      <c r="B14" s="20" t="s">
        <v>13</v>
      </c>
      <c r="C14" s="7" t="s">
        <v>6</v>
      </c>
      <c r="D14" s="32">
        <v>1883222</v>
      </c>
      <c r="E14" s="32">
        <v>1876310.6835455878</v>
      </c>
      <c r="F14" s="1">
        <v>1910288.9517369601</v>
      </c>
      <c r="G14" s="1">
        <v>1721342</v>
      </c>
      <c r="H14" s="31"/>
      <c r="I14" s="31"/>
      <c r="J14" s="30"/>
      <c r="K14" s="30"/>
    </row>
    <row r="15" spans="1:11" ht="15.75">
      <c r="A15" s="7" t="s">
        <v>14</v>
      </c>
      <c r="B15" s="8" t="s">
        <v>8</v>
      </c>
      <c r="C15" s="7" t="s">
        <v>6</v>
      </c>
      <c r="D15" s="1">
        <f>J18*D14</f>
        <v>398221.83806416672</v>
      </c>
      <c r="E15" s="1">
        <f>J18*E14</f>
        <v>396760.38681629515</v>
      </c>
      <c r="F15" s="1">
        <f>E15*1.01</f>
        <v>400727.99068445811</v>
      </c>
      <c r="G15" s="1">
        <v>364347.28581445786</v>
      </c>
      <c r="H15" s="30">
        <f>D9-D10-D11-D12-D13</f>
        <v>996638.29</v>
      </c>
      <c r="I15" s="30"/>
      <c r="J15" s="30"/>
      <c r="K15" s="30"/>
    </row>
    <row r="16" spans="1:11" ht="15.75">
      <c r="A16" s="7" t="s">
        <v>15</v>
      </c>
      <c r="B16" s="8" t="s">
        <v>49</v>
      </c>
      <c r="C16" s="7" t="s">
        <v>6</v>
      </c>
      <c r="D16" s="1">
        <f>D14*J19</f>
        <v>281628.28486393183</v>
      </c>
      <c r="E16" s="1">
        <f>J19*E14</f>
        <v>280594.72525215585</v>
      </c>
      <c r="F16" s="1">
        <f>E16*1.01</f>
        <v>283400.67250467744</v>
      </c>
      <c r="G16" s="1">
        <v>257267.34153358513</v>
      </c>
      <c r="H16" s="30"/>
      <c r="I16" s="30"/>
      <c r="J16" s="30"/>
      <c r="K16" s="30"/>
    </row>
    <row r="17" spans="1:11" ht="15.75">
      <c r="A17" s="7" t="s">
        <v>16</v>
      </c>
      <c r="B17" s="8" t="s">
        <v>17</v>
      </c>
      <c r="C17" s="7" t="s">
        <v>6</v>
      </c>
      <c r="D17" s="1">
        <f>J20*D14</f>
        <v>153976.35411555678</v>
      </c>
      <c r="E17" s="1">
        <f>J20*E14</f>
        <v>153411.26974961945</v>
      </c>
      <c r="F17" s="1">
        <f>E17*1.01</f>
        <v>154945.38244711564</v>
      </c>
      <c r="G17" s="1">
        <v>137922.80816393509</v>
      </c>
      <c r="H17" s="30">
        <v>21.145772408360074</v>
      </c>
      <c r="I17" s="30">
        <v>1689000.1939999997</v>
      </c>
      <c r="J17" s="30"/>
      <c r="K17" s="30"/>
    </row>
    <row r="18" spans="1:11" ht="15.75">
      <c r="A18" s="7" t="s">
        <v>18</v>
      </c>
      <c r="B18" s="8" t="s">
        <v>19</v>
      </c>
      <c r="C18" s="7" t="s">
        <v>6</v>
      </c>
      <c r="D18" s="1">
        <f>J21*D14</f>
        <v>174152.6180850575</v>
      </c>
      <c r="E18" s="1">
        <f>J21*E14</f>
        <v>173513.48799049071</v>
      </c>
      <c r="F18" s="1">
        <f>E18*1.01</f>
        <v>175248.62287039563</v>
      </c>
      <c r="G18" s="1">
        <v>158988.7497361899</v>
      </c>
      <c r="H18" s="30"/>
      <c r="I18" s="30">
        <v>357152.13700000005</v>
      </c>
      <c r="J18" s="30">
        <f>I18/I17*100%</f>
        <v>0.21145772408360072</v>
      </c>
      <c r="K18" s="30"/>
    </row>
    <row r="19" spans="1:11" ht="15.75">
      <c r="A19" s="7" t="s">
        <v>20</v>
      </c>
      <c r="B19" s="8" t="s">
        <v>48</v>
      </c>
      <c r="C19" s="7" t="s">
        <v>6</v>
      </c>
      <c r="D19" s="1">
        <f>D9-D14</f>
        <v>-131044</v>
      </c>
      <c r="E19" s="1">
        <f>E9-E14</f>
        <v>30879.22045441228</v>
      </c>
      <c r="F19" s="1">
        <f>F9-F14</f>
        <v>28577.048263039906</v>
      </c>
      <c r="G19" s="1">
        <f t="shared" ref="G19" si="0">G9-G14</f>
        <v>-130229.67145000002</v>
      </c>
      <c r="H19" s="30"/>
      <c r="I19" s="30">
        <v>252583.19400000002</v>
      </c>
      <c r="J19" s="30">
        <f>I19/I17*100%</f>
        <v>0.14954598282301917</v>
      </c>
      <c r="K19" s="30"/>
    </row>
    <row r="20" spans="1:11" ht="15.75">
      <c r="A20" s="7" t="s">
        <v>21</v>
      </c>
      <c r="B20" s="8" t="s">
        <v>50</v>
      </c>
      <c r="C20" s="7" t="s">
        <v>6</v>
      </c>
      <c r="D20" s="1">
        <f>D21-D22+D23-D24</f>
        <v>111064</v>
      </c>
      <c r="E20" s="1">
        <f>E21-E22+E23-E24</f>
        <v>-25829</v>
      </c>
      <c r="F20" s="1">
        <f>F21-F22+F23-F24</f>
        <v>-51992.30740140799</v>
      </c>
      <c r="G20" s="1">
        <f t="shared" ref="G20" si="1">G21-G22+G23-G24</f>
        <v>148350</v>
      </c>
      <c r="I20" s="23">
        <v>138096.35400000002</v>
      </c>
      <c r="J20" s="30">
        <f>I20/I17*100%</f>
        <v>8.1762189543004904E-2</v>
      </c>
    </row>
    <row r="21" spans="1:11" ht="15.75">
      <c r="A21" s="7" t="s">
        <v>51</v>
      </c>
      <c r="B21" s="8" t="s">
        <v>22</v>
      </c>
      <c r="C21" s="7" t="s">
        <v>6</v>
      </c>
      <c r="D21" s="1">
        <v>1171</v>
      </c>
      <c r="E21" s="1">
        <v>958</v>
      </c>
      <c r="F21" s="1">
        <v>215</v>
      </c>
      <c r="G21" s="1">
        <v>200</v>
      </c>
      <c r="I21" s="23">
        <v>156191.78499999997</v>
      </c>
      <c r="J21" s="30">
        <f>I21/I17*100%</f>
        <v>9.2475883398270356E-2</v>
      </c>
    </row>
    <row r="22" spans="1:11" ht="15.75">
      <c r="A22" s="7" t="s">
        <v>52</v>
      </c>
      <c r="B22" s="8" t="s">
        <v>23</v>
      </c>
      <c r="C22" s="7" t="s">
        <v>6</v>
      </c>
      <c r="D22" s="1">
        <v>16690</v>
      </c>
      <c r="E22" s="1">
        <v>20861</v>
      </c>
      <c r="F22" s="1">
        <v>28160.801110208002</v>
      </c>
      <c r="G22" s="1">
        <v>26036</v>
      </c>
    </row>
    <row r="23" spans="1:11" ht="15.75">
      <c r="A23" s="7" t="s">
        <v>53</v>
      </c>
      <c r="B23" s="8" t="s">
        <v>24</v>
      </c>
      <c r="C23" s="7" t="s">
        <v>6</v>
      </c>
      <c r="D23" s="1">
        <v>234938</v>
      </c>
      <c r="E23" s="1">
        <v>72422</v>
      </c>
      <c r="F23" s="1">
        <v>61530.955948800001</v>
      </c>
      <c r="G23" s="1">
        <v>231184</v>
      </c>
    </row>
    <row r="24" spans="1:11" ht="16.5" customHeight="1">
      <c r="A24" s="7" t="s">
        <v>54</v>
      </c>
      <c r="B24" s="8" t="s">
        <v>25</v>
      </c>
      <c r="C24" s="7" t="s">
        <v>6</v>
      </c>
      <c r="D24" s="32">
        <v>108355</v>
      </c>
      <c r="E24" s="1">
        <v>78348</v>
      </c>
      <c r="F24" s="1">
        <v>85577.462239999993</v>
      </c>
      <c r="G24" s="1">
        <v>56998</v>
      </c>
    </row>
    <row r="25" spans="1:11" ht="15.75">
      <c r="A25" s="7" t="s">
        <v>55</v>
      </c>
      <c r="B25" s="8" t="s">
        <v>26</v>
      </c>
      <c r="C25" s="7" t="s">
        <v>6</v>
      </c>
      <c r="D25" s="1">
        <f>D19+D20</f>
        <v>-19980</v>
      </c>
      <c r="E25" s="1">
        <f>E19+E20</f>
        <v>5050.2204544122797</v>
      </c>
      <c r="F25" s="1">
        <f>F19+F20</f>
        <v>-23415.259138368085</v>
      </c>
      <c r="G25" s="1">
        <f t="shared" ref="G25" si="2">G19+G20-1</f>
        <v>18119.328549999977</v>
      </c>
    </row>
    <row r="28" spans="1:11" ht="18.75">
      <c r="B28" s="28" t="s">
        <v>60</v>
      </c>
      <c r="C28" s="28"/>
      <c r="D28" s="29"/>
      <c r="E28" s="28" t="s">
        <v>61</v>
      </c>
    </row>
    <row r="29" spans="1:11" ht="18.75">
      <c r="B29" s="28"/>
      <c r="C29" s="28"/>
      <c r="D29" s="29"/>
      <c r="E29" s="28"/>
    </row>
    <row r="30" spans="1:11">
      <c r="F30" s="24"/>
    </row>
  </sheetData>
  <mergeCells count="4">
    <mergeCell ref="A2:G2"/>
    <mergeCell ref="A3:G3"/>
    <mergeCell ref="A4:G4"/>
    <mergeCell ref="A6:G6"/>
  </mergeCells>
  <phoneticPr fontId="0" type="noConversion"/>
  <pageMargins left="0.37" right="0.35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2"/>
  <sheetViews>
    <sheetView tabSelected="1" view="pageBreakPreview" zoomScale="90" zoomScaleNormal="100" zoomScaleSheetLayoutView="90" workbookViewId="0">
      <pane xSplit="2" ySplit="1" topLeftCell="C2" activePane="bottomRight" state="frozen"/>
      <selection pane="topRight" activeCell="B1" sqref="B1"/>
      <selection pane="bottomLeft" activeCell="A5" sqref="A5"/>
      <selection pane="bottomRight" activeCell="K42" sqref="K42"/>
    </sheetView>
  </sheetViews>
  <sheetFormatPr defaultRowHeight="15" outlineLevelCol="1"/>
  <cols>
    <col min="1" max="1" width="5.42578125" style="15" customWidth="1"/>
    <col min="2" max="2" width="26" style="15" customWidth="1"/>
    <col min="3" max="3" width="13.85546875" style="14" customWidth="1"/>
    <col min="4" max="4" width="14.85546875" style="14" customWidth="1"/>
    <col min="5" max="5" width="14.140625" style="14" customWidth="1"/>
    <col min="6" max="6" width="11.85546875" style="14" customWidth="1"/>
    <col min="7" max="7" width="11.5703125" style="14" customWidth="1"/>
    <col min="8" max="9" width="12.5703125" style="14" bestFit="1" customWidth="1"/>
    <col min="10" max="10" width="18" style="14" customWidth="1"/>
    <col min="11" max="11" width="12" style="14" customWidth="1"/>
    <col min="12" max="12" width="11.5703125" style="14" customWidth="1"/>
    <col min="13" max="13" width="11.140625" style="14" customWidth="1"/>
    <col min="14" max="14" width="10.28515625" style="14" bestFit="1" customWidth="1"/>
    <col min="15" max="15" width="9.140625" style="15" customWidth="1" outlineLevel="1"/>
    <col min="16" max="16" width="11.5703125" style="27" bestFit="1" customWidth="1"/>
    <col min="17" max="17" width="11" style="27" customWidth="1"/>
    <col min="18" max="18" width="10.42578125" style="27" bestFit="1" customWidth="1"/>
    <col min="19" max="19" width="11" style="27" customWidth="1"/>
    <col min="20" max="20" width="10.42578125" style="27" bestFit="1" customWidth="1"/>
    <col min="21" max="25" width="9.140625" style="27"/>
    <col min="26" max="16384" width="9.140625" style="15"/>
  </cols>
  <sheetData>
    <row r="1" spans="2:20" ht="15.75" customHeight="1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20" ht="14.25" customHeight="1">
      <c r="B2" s="45" t="s">
        <v>67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20">
      <c r="B3" s="42" t="s">
        <v>28</v>
      </c>
      <c r="C3" s="43" t="s">
        <v>29</v>
      </c>
      <c r="D3" s="44" t="s">
        <v>27</v>
      </c>
      <c r="E3" s="44"/>
      <c r="F3" s="44"/>
      <c r="G3" s="44"/>
      <c r="H3" s="44"/>
      <c r="I3" s="44"/>
      <c r="J3" s="44"/>
      <c r="K3" s="44"/>
      <c r="L3" s="44"/>
      <c r="M3" s="44"/>
    </row>
    <row r="4" spans="2:20" ht="89.25" customHeight="1">
      <c r="B4" s="42"/>
      <c r="C4" s="43"/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</row>
    <row r="5" spans="2:20">
      <c r="B5" s="37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</row>
    <row r="6" spans="2:20" ht="30">
      <c r="B6" s="38" t="s">
        <v>40</v>
      </c>
      <c r="C6" s="4">
        <f>C7+C8+C9+C10</f>
        <v>997116.15899999999</v>
      </c>
      <c r="D6" s="4"/>
      <c r="E6" s="4">
        <f>E7+E8+E9+E10</f>
        <v>152807.61112676671</v>
      </c>
      <c r="F6" s="4">
        <f>F7+F8+F9+F10</f>
        <v>513212.26</v>
      </c>
      <c r="G6" s="4">
        <f>G7+G8+G9+G10</f>
        <v>153080.37</v>
      </c>
      <c r="H6" s="4">
        <f>H7+H8+H9+H10</f>
        <v>39067.131999999998</v>
      </c>
      <c r="I6" s="4">
        <f>I7+I8+I9+I10</f>
        <v>138948.78587323325</v>
      </c>
      <c r="J6" s="4"/>
      <c r="K6" s="11"/>
      <c r="L6" s="4"/>
      <c r="M6" s="4"/>
      <c r="P6" s="27" t="s">
        <v>31</v>
      </c>
      <c r="Q6" s="27" t="s">
        <v>32</v>
      </c>
      <c r="R6" s="27" t="s">
        <v>33</v>
      </c>
      <c r="S6" s="27" t="s">
        <v>34</v>
      </c>
      <c r="T6" s="27" t="s">
        <v>35</v>
      </c>
    </row>
    <row r="7" spans="2:20" ht="45">
      <c r="B7" s="6" t="s">
        <v>41</v>
      </c>
      <c r="C7" s="4">
        <v>393923.90899999999</v>
      </c>
      <c r="D7" s="4"/>
      <c r="E7" s="4">
        <v>60523.465096699598</v>
      </c>
      <c r="F7" s="4">
        <v>209880.95</v>
      </c>
      <c r="G7" s="4">
        <v>62439.932000000001</v>
      </c>
      <c r="H7" s="4">
        <v>8556.0930000000008</v>
      </c>
      <c r="I7" s="4">
        <f>C7-E7-F7-G7-H7</f>
        <v>52523.468903300374</v>
      </c>
      <c r="J7" s="4"/>
      <c r="K7" s="11"/>
      <c r="L7" s="4"/>
      <c r="M7" s="4"/>
      <c r="P7" s="27">
        <f>E7/C7</f>
        <v>0.15364252769105111</v>
      </c>
      <c r="Q7" s="27">
        <f>F7/C7</f>
        <v>0.53279566232167952</v>
      </c>
      <c r="R7" s="27">
        <f>G7/C7</f>
        <v>0.15850759645056223</v>
      </c>
      <c r="S7" s="27">
        <f>H7/C7</f>
        <v>2.1720166774644799E-2</v>
      </c>
      <c r="T7" s="27">
        <f>I7/C7</f>
        <v>0.13333404676206231</v>
      </c>
    </row>
    <row r="8" spans="2:20" ht="34.5" customHeight="1">
      <c r="B8" s="6" t="s">
        <v>62</v>
      </c>
      <c r="C8" s="4">
        <v>271828.19799999997</v>
      </c>
      <c r="D8" s="4"/>
      <c r="E8" s="4">
        <v>13797.8869057458</v>
      </c>
      <c r="F8" s="4">
        <v>168026.9</v>
      </c>
      <c r="G8" s="4">
        <v>50516.123</v>
      </c>
      <c r="H8" s="4">
        <v>6511.2109999999993</v>
      </c>
      <c r="I8" s="4">
        <f>C8-E8-F8-G8-H8</f>
        <v>32976.077094254171</v>
      </c>
      <c r="J8" s="4"/>
      <c r="K8" s="11"/>
      <c r="L8" s="4"/>
      <c r="M8" s="4"/>
      <c r="P8" s="27">
        <f>E8/C8</f>
        <v>5.0759586412539144E-2</v>
      </c>
      <c r="Q8" s="27">
        <f>F8/C8</f>
        <v>0.61813638627733536</v>
      </c>
      <c r="R8" s="27">
        <f>G8/C8</f>
        <v>0.1858384206336092</v>
      </c>
      <c r="S8" s="27">
        <f t="shared" ref="S8:S10" si="0">H8/C8</f>
        <v>2.3953405304919836E-2</v>
      </c>
      <c r="T8" s="27">
        <f t="shared" ref="T8:T10" si="1">I8/C8</f>
        <v>0.12131220137159639</v>
      </c>
    </row>
    <row r="9" spans="2:20" ht="42.75" customHeight="1">
      <c r="B9" s="6" t="s">
        <v>63</v>
      </c>
      <c r="C9" s="4">
        <v>160377.18700000001</v>
      </c>
      <c r="D9" s="4"/>
      <c r="E9" s="4">
        <v>48557.170582646104</v>
      </c>
      <c r="F9" s="4">
        <v>38969.75</v>
      </c>
      <c r="G9" s="4">
        <v>11445.056999999999</v>
      </c>
      <c r="H9" s="4">
        <v>20492.041999999998</v>
      </c>
      <c r="I9" s="4">
        <f>C9-E9-F9-G9-H9</f>
        <v>40913.167417353907</v>
      </c>
      <c r="J9" s="4"/>
      <c r="K9" s="11"/>
      <c r="L9" s="4"/>
      <c r="M9" s="4"/>
      <c r="P9" s="27">
        <f>E9/C9</f>
        <v>0.30276856385220241</v>
      </c>
      <c r="Q9" s="27">
        <f>F9/C9</f>
        <v>0.2429881127669361</v>
      </c>
      <c r="R9" s="27">
        <f>G9/C9</f>
        <v>7.1363372896670135E-2</v>
      </c>
      <c r="S9" s="27">
        <f t="shared" si="0"/>
        <v>0.12777404556921176</v>
      </c>
      <c r="T9" s="27">
        <f t="shared" si="1"/>
        <v>0.25510590491497964</v>
      </c>
    </row>
    <row r="10" spans="2:20" ht="30">
      <c r="B10" s="6" t="s">
        <v>42</v>
      </c>
      <c r="C10" s="4">
        <v>170986.86499999999</v>
      </c>
      <c r="D10" s="4"/>
      <c r="E10" s="4">
        <v>29929.088541675199</v>
      </c>
      <c r="F10" s="4">
        <v>96334.66</v>
      </c>
      <c r="G10" s="4">
        <v>28679.258000000002</v>
      </c>
      <c r="H10" s="4">
        <v>3507.7860000000001</v>
      </c>
      <c r="I10" s="4">
        <f>C10-E10-F10-G10-H10</f>
        <v>12536.072458324801</v>
      </c>
      <c r="J10" s="4"/>
      <c r="K10" s="11"/>
      <c r="L10" s="4"/>
      <c r="M10" s="4"/>
      <c r="P10" s="27">
        <f>E10/C10</f>
        <v>0.17503735472122495</v>
      </c>
      <c r="Q10" s="27">
        <f>F10/C10</f>
        <v>0.5634038614603526</v>
      </c>
      <c r="R10" s="27">
        <f>G10/C10</f>
        <v>0.16772784272055052</v>
      </c>
      <c r="S10" s="27">
        <f t="shared" si="0"/>
        <v>2.0514944232704661E-2</v>
      </c>
      <c r="T10" s="27">
        <f t="shared" si="1"/>
        <v>7.3315996865167404E-2</v>
      </c>
    </row>
    <row r="11" spans="2:20" ht="45">
      <c r="B11" s="6" t="s">
        <v>43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20" ht="30">
      <c r="B12" s="6" t="s">
        <v>44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20" ht="30">
      <c r="B13" s="6" t="s">
        <v>45</v>
      </c>
      <c r="C13" s="4">
        <f>'Форма № 2'!D14</f>
        <v>1883222</v>
      </c>
      <c r="D13" s="4"/>
      <c r="E13" s="4">
        <v>320619.39935000002</v>
      </c>
      <c r="F13" s="4">
        <v>894864.00523000001</v>
      </c>
      <c r="G13" s="4">
        <v>266649.00743</v>
      </c>
      <c r="H13" s="4">
        <v>72147.881290000005</v>
      </c>
      <c r="I13" s="4">
        <f>C13-E13-F13-G13-H13</f>
        <v>328941.70669999992</v>
      </c>
      <c r="J13" s="4"/>
      <c r="K13" s="4"/>
      <c r="L13" s="4"/>
      <c r="M13" s="4"/>
    </row>
    <row r="14" spans="2:20" ht="18.75" customHeight="1">
      <c r="B14" s="6" t="s">
        <v>46</v>
      </c>
      <c r="C14" s="4"/>
      <c r="D14" s="4"/>
      <c r="E14" s="11"/>
      <c r="F14" s="4"/>
      <c r="G14" s="4"/>
      <c r="H14" s="4"/>
      <c r="I14" s="4"/>
      <c r="J14" s="4"/>
      <c r="K14" s="4">
        <f>'Форма № 2'!D22</f>
        <v>16690</v>
      </c>
      <c r="L14" s="33">
        <v>474465</v>
      </c>
      <c r="M14" s="4">
        <f>'Форма № 2'!D24</f>
        <v>108355</v>
      </c>
    </row>
    <row r="15" spans="2:20" ht="15.7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20" ht="19.5" customHeight="1">
      <c r="B16" s="41" t="s">
        <v>68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8">
      <c r="B17" s="42" t="s">
        <v>28</v>
      </c>
      <c r="C17" s="43" t="s">
        <v>29</v>
      </c>
      <c r="D17" s="46" t="s">
        <v>27</v>
      </c>
      <c r="E17" s="47"/>
      <c r="F17" s="47"/>
      <c r="G17" s="47"/>
      <c r="H17" s="47"/>
      <c r="I17" s="47"/>
      <c r="J17" s="47"/>
      <c r="K17" s="47"/>
      <c r="L17" s="47"/>
      <c r="M17" s="48"/>
    </row>
    <row r="18" spans="2:18" ht="89.25" customHeight="1">
      <c r="B18" s="42"/>
      <c r="C18" s="43"/>
      <c r="D18" s="2" t="s">
        <v>30</v>
      </c>
      <c r="E18" s="2" t="s">
        <v>31</v>
      </c>
      <c r="F18" s="2" t="s">
        <v>32</v>
      </c>
      <c r="G18" s="2" t="s">
        <v>33</v>
      </c>
      <c r="H18" s="2" t="s">
        <v>34</v>
      </c>
      <c r="I18" s="2" t="s">
        <v>35</v>
      </c>
      <c r="J18" s="2" t="s">
        <v>36</v>
      </c>
      <c r="K18" s="2" t="s">
        <v>37</v>
      </c>
      <c r="L18" s="2" t="s">
        <v>38</v>
      </c>
      <c r="M18" s="2" t="s">
        <v>39</v>
      </c>
    </row>
    <row r="19" spans="2:18">
      <c r="B19" s="3"/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4">
        <v>7</v>
      </c>
      <c r="J19" s="4">
        <v>8</v>
      </c>
      <c r="K19" s="4">
        <v>9</v>
      </c>
      <c r="L19" s="4">
        <v>10</v>
      </c>
      <c r="M19" s="4">
        <v>11</v>
      </c>
    </row>
    <row r="20" spans="2:18" ht="30">
      <c r="B20" s="5" t="s">
        <v>40</v>
      </c>
      <c r="C20" s="9">
        <f>C21+C22+C23+C24</f>
        <v>1004279.8698085612</v>
      </c>
      <c r="D20" s="9"/>
      <c r="E20" s="9">
        <f>E21+E22+E23+E24</f>
        <v>152021.59268861788</v>
      </c>
      <c r="F20" s="9">
        <f>F21+F22+F23+F24</f>
        <v>519873.30661557952</v>
      </c>
      <c r="G20" s="9">
        <f>G21+G22+G23+G24</f>
        <v>155085.80453328532</v>
      </c>
      <c r="H20" s="9">
        <f>H21+H22+H23+H24</f>
        <v>38500.499053175525</v>
      </c>
      <c r="I20" s="9">
        <f>I21+I22+I23+I24</f>
        <v>138798.66691790294</v>
      </c>
      <c r="J20" s="9"/>
      <c r="K20" s="10"/>
      <c r="L20" s="9"/>
      <c r="M20" s="9"/>
      <c r="O20" s="34"/>
      <c r="P20" s="35"/>
      <c r="Q20" s="34"/>
      <c r="R20" s="35"/>
    </row>
    <row r="21" spans="2:18" ht="45">
      <c r="B21" s="6" t="s">
        <v>41</v>
      </c>
      <c r="C21" s="9">
        <f>'Форма № 2'!E15</f>
        <v>396760.38681629515</v>
      </c>
      <c r="D21" s="9"/>
      <c r="E21" s="4">
        <f>P7*C21</f>
        <v>60959.268718134779</v>
      </c>
      <c r="F21" s="4">
        <f>C21*Q7</f>
        <v>211392.21307679373</v>
      </c>
      <c r="G21" s="4">
        <f>C21*R7</f>
        <v>62889.535281046279</v>
      </c>
      <c r="H21" s="4">
        <f>C21*S7</f>
        <v>8617.7017712225115</v>
      </c>
      <c r="I21" s="4">
        <f>C21-E21-F21-G21-H21</f>
        <v>52901.667969097842</v>
      </c>
      <c r="J21" s="4"/>
      <c r="K21" s="11"/>
      <c r="L21" s="4"/>
      <c r="M21" s="4"/>
      <c r="O21" s="34"/>
      <c r="P21" s="35"/>
      <c r="Q21" s="34"/>
      <c r="R21" s="35"/>
    </row>
    <row r="22" spans="2:18" ht="34.5" customHeight="1">
      <c r="B22" s="6" t="s">
        <v>62</v>
      </c>
      <c r="C22" s="9">
        <f>'Форма № 2'!E16</f>
        <v>280594.72525215585</v>
      </c>
      <c r="D22" s="9"/>
      <c r="E22" s="4">
        <f t="shared" ref="E22" si="2">P8*C22</f>
        <v>14242.872203339484</v>
      </c>
      <c r="F22" s="4">
        <f t="shared" ref="F22:F24" si="3">C22*Q8</f>
        <v>173445.80947584941</v>
      </c>
      <c r="G22" s="4">
        <f t="shared" ref="G22:G24" si="4">C22*R8</f>
        <v>52145.280578982143</v>
      </c>
      <c r="H22" s="4">
        <f t="shared" ref="H22:H24" si="5">C22*S8</f>
        <v>6721.1991803875144</v>
      </c>
      <c r="I22" s="4">
        <f>C22-E22-F22-G22-H22</f>
        <v>34039.563813597313</v>
      </c>
      <c r="J22" s="4"/>
      <c r="K22" s="11"/>
      <c r="L22" s="4"/>
      <c r="M22" s="4"/>
      <c r="O22" s="34"/>
      <c r="P22" s="35"/>
      <c r="Q22" s="34"/>
      <c r="R22" s="35"/>
    </row>
    <row r="23" spans="2:18" ht="45">
      <c r="B23" s="6" t="s">
        <v>63</v>
      </c>
      <c r="C23" s="9">
        <f>'Форма № 2'!E17</f>
        <v>153411.26974961945</v>
      </c>
      <c r="D23" s="9"/>
      <c r="E23" s="4">
        <f>P9*C23</f>
        <v>46448.109820835103</v>
      </c>
      <c r="F23" s="4">
        <f t="shared" si="3"/>
        <v>37277.11491363938</v>
      </c>
      <c r="G23" s="4">
        <f t="shared" si="4"/>
        <v>10947.945649693744</v>
      </c>
      <c r="H23" s="4">
        <f t="shared" si="5"/>
        <v>19601.978571818512</v>
      </c>
      <c r="I23" s="4">
        <f t="shared" ref="I23" si="6">C23-E23-F23-G23-H23</f>
        <v>39136.120793632712</v>
      </c>
      <c r="J23" s="4"/>
      <c r="K23" s="11"/>
      <c r="L23" s="4"/>
      <c r="M23" s="4"/>
      <c r="O23" s="34"/>
      <c r="P23" s="35"/>
      <c r="Q23" s="34"/>
      <c r="R23" s="35"/>
    </row>
    <row r="24" spans="2:18" ht="30">
      <c r="B24" s="6" t="s">
        <v>42</v>
      </c>
      <c r="C24" s="9">
        <f>'Форма № 2'!E18</f>
        <v>173513.48799049071</v>
      </c>
      <c r="D24" s="9"/>
      <c r="E24" s="4">
        <f>P10*C24</f>
        <v>30371.341946308527</v>
      </c>
      <c r="F24" s="4">
        <f t="shared" si="3"/>
        <v>97758.169149296984</v>
      </c>
      <c r="G24" s="4">
        <f t="shared" si="4"/>
        <v>29103.043023563157</v>
      </c>
      <c r="H24" s="4">
        <f t="shared" si="5"/>
        <v>3559.6195297469872</v>
      </c>
      <c r="I24" s="4">
        <f>C24-E24-F24-G24-H24</f>
        <v>12721.314341575055</v>
      </c>
      <c r="J24" s="4"/>
      <c r="K24" s="11"/>
      <c r="L24" s="4"/>
      <c r="M24" s="4"/>
      <c r="O24" s="34"/>
      <c r="P24" s="35"/>
      <c r="Q24" s="34"/>
      <c r="R24" s="35"/>
    </row>
    <row r="25" spans="2:18" ht="45">
      <c r="B25" s="6" t="s">
        <v>43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34"/>
      <c r="P25" s="35"/>
      <c r="Q25" s="34"/>
      <c r="R25" s="35"/>
    </row>
    <row r="26" spans="2:18" ht="30">
      <c r="B26" s="6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34"/>
      <c r="P26" s="35"/>
      <c r="Q26" s="34"/>
      <c r="R26" s="35"/>
    </row>
    <row r="27" spans="2:18" ht="30">
      <c r="B27" s="6" t="s">
        <v>45</v>
      </c>
      <c r="C27" s="9">
        <f>'Форма № 2'!E14</f>
        <v>1876310.6835455878</v>
      </c>
      <c r="D27" s="9"/>
      <c r="E27" s="4">
        <v>312315.80476019601</v>
      </c>
      <c r="F27" s="4">
        <v>896441.70900000003</v>
      </c>
      <c r="G27" s="4">
        <v>268932.51270000002</v>
      </c>
      <c r="H27" s="4">
        <v>78275.655419997405</v>
      </c>
      <c r="I27" s="4">
        <f>C27-E27-F27-G27-H27</f>
        <v>320345.00166539435</v>
      </c>
      <c r="J27" s="4"/>
      <c r="K27" s="11"/>
      <c r="L27" s="4"/>
      <c r="M27" s="4"/>
      <c r="O27" s="36"/>
      <c r="P27" s="36"/>
      <c r="Q27" s="35"/>
      <c r="R27" s="35"/>
    </row>
    <row r="28" spans="2:18" ht="21.75" customHeight="1">
      <c r="B28" s="6" t="s">
        <v>46</v>
      </c>
      <c r="C28" s="4"/>
      <c r="D28" s="4"/>
      <c r="E28" s="4"/>
      <c r="F28" s="4"/>
      <c r="G28" s="4"/>
      <c r="H28" s="4"/>
      <c r="I28" s="4"/>
      <c r="J28" s="4"/>
      <c r="K28" s="4">
        <f>'Форма № 2'!E22</f>
        <v>20861</v>
      </c>
      <c r="L28" s="33">
        <v>413837</v>
      </c>
      <c r="M28" s="4">
        <f>'Форма № 2'!E24</f>
        <v>78348</v>
      </c>
      <c r="P28" s="15"/>
    </row>
    <row r="29" spans="2:18">
      <c r="C29" s="16"/>
      <c r="E29" s="17"/>
      <c r="F29" s="17"/>
      <c r="G29" s="17"/>
      <c r="H29" s="17"/>
      <c r="I29" s="17"/>
    </row>
    <row r="30" spans="2:18" ht="15.75">
      <c r="B30" s="41" t="s">
        <v>69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8">
      <c r="B31" s="42" t="s">
        <v>28</v>
      </c>
      <c r="C31" s="43" t="s">
        <v>29</v>
      </c>
      <c r="D31" s="44" t="s">
        <v>27</v>
      </c>
      <c r="E31" s="44"/>
      <c r="F31" s="44"/>
      <c r="G31" s="44"/>
      <c r="H31" s="44"/>
      <c r="I31" s="44"/>
      <c r="J31" s="44"/>
      <c r="K31" s="44"/>
      <c r="L31" s="44"/>
      <c r="M31" s="44"/>
    </row>
    <row r="32" spans="2:18" ht="90">
      <c r="B32" s="42"/>
      <c r="C32" s="43"/>
      <c r="D32" s="2" t="s">
        <v>30</v>
      </c>
      <c r="E32" s="2" t="s">
        <v>31</v>
      </c>
      <c r="F32" s="2" t="s">
        <v>32</v>
      </c>
      <c r="G32" s="2" t="s">
        <v>33</v>
      </c>
      <c r="H32" s="2" t="s">
        <v>34</v>
      </c>
      <c r="I32" s="2" t="s">
        <v>35</v>
      </c>
      <c r="J32" s="2" t="s">
        <v>36</v>
      </c>
      <c r="K32" s="2" t="s">
        <v>37</v>
      </c>
      <c r="L32" s="2" t="s">
        <v>38</v>
      </c>
      <c r="M32" s="2" t="s">
        <v>39</v>
      </c>
    </row>
    <row r="33" spans="2:13">
      <c r="B33" s="3"/>
      <c r="C33" s="4">
        <v>1</v>
      </c>
      <c r="D33" s="4">
        <v>2</v>
      </c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</row>
    <row r="34" spans="2:13" ht="30">
      <c r="B34" s="5" t="s">
        <v>40</v>
      </c>
      <c r="C34" s="9">
        <f>C35+C36+C37+C38</f>
        <v>1014322.6685066468</v>
      </c>
      <c r="D34" s="9"/>
      <c r="E34" s="9">
        <f>E35+E36+E37+E38</f>
        <v>153541.80861550407</v>
      </c>
      <c r="F34" s="9">
        <f>F35+F36+F37+F38</f>
        <v>525072.03968173533</v>
      </c>
      <c r="G34" s="9">
        <f>G35+G36+G37+G38</f>
        <v>156636.66257861818</v>
      </c>
      <c r="H34" s="9">
        <f>H35+H36+H37+H38</f>
        <v>38885.504043707282</v>
      </c>
      <c r="I34" s="9">
        <f>I35+I36+I37+I38</f>
        <v>140186.65358708196</v>
      </c>
      <c r="J34" s="9"/>
      <c r="K34" s="10"/>
      <c r="L34" s="9"/>
      <c r="M34" s="9"/>
    </row>
    <row r="35" spans="2:13" ht="45">
      <c r="B35" s="6" t="s">
        <v>41</v>
      </c>
      <c r="C35" s="9">
        <f>'Форма № 2'!F15</f>
        <v>400727.99068445811</v>
      </c>
      <c r="D35" s="9"/>
      <c r="E35" s="4">
        <f>C35*P7</f>
        <v>61568.861405316122</v>
      </c>
      <c r="F35" s="4">
        <f>C35*Q7</f>
        <v>213506.13520756169</v>
      </c>
      <c r="G35" s="4">
        <f>C35*R7</f>
        <v>63518.430633856748</v>
      </c>
      <c r="H35" s="4">
        <f>C35*S7</f>
        <v>8703.8787889347368</v>
      </c>
      <c r="I35" s="4">
        <f>C35-E35-F35-G35-H35</f>
        <v>53430.68464878884</v>
      </c>
      <c r="J35" s="26"/>
      <c r="K35" s="11"/>
      <c r="L35" s="4"/>
      <c r="M35" s="4"/>
    </row>
    <row r="36" spans="2:13" ht="36" customHeight="1">
      <c r="B36" s="6" t="s">
        <v>62</v>
      </c>
      <c r="C36" s="9">
        <f>'Форма № 2'!F16</f>
        <v>283400.67250467744</v>
      </c>
      <c r="D36" s="9"/>
      <c r="E36" s="4">
        <f t="shared" ref="E36:E38" si="7">C36*P8</f>
        <v>14385.300925372881</v>
      </c>
      <c r="F36" s="4">
        <f t="shared" ref="F36:F38" si="8">C36*Q8</f>
        <v>175180.26757060792</v>
      </c>
      <c r="G36" s="4">
        <f t="shared" ref="G36:G38" si="9">C36*R8</f>
        <v>52666.733384771971</v>
      </c>
      <c r="H36" s="4">
        <f t="shared" ref="H36:H38" si="10">C36*S8</f>
        <v>6788.4111721913896</v>
      </c>
      <c r="I36" s="4">
        <f>C36-E36-F36-G36-H36</f>
        <v>34379.959451733295</v>
      </c>
      <c r="J36" s="4"/>
      <c r="K36" s="11"/>
      <c r="L36" s="4"/>
      <c r="M36" s="4"/>
    </row>
    <row r="37" spans="2:13" ht="45">
      <c r="B37" s="6" t="s">
        <v>63</v>
      </c>
      <c r="C37" s="9">
        <f>'Форма № 2'!F17</f>
        <v>154945.38244711564</v>
      </c>
      <c r="D37" s="9"/>
      <c r="E37" s="4">
        <f t="shared" si="7"/>
        <v>46912.590919043454</v>
      </c>
      <c r="F37" s="4">
        <f t="shared" si="8"/>
        <v>37649.886062775775</v>
      </c>
      <c r="G37" s="4">
        <f t="shared" si="9"/>
        <v>11057.425106190682</v>
      </c>
      <c r="H37" s="4">
        <f t="shared" si="10"/>
        <v>19797.998357536697</v>
      </c>
      <c r="I37" s="4">
        <f>C37-E37-F37-G37-H37</f>
        <v>39527.482001569035</v>
      </c>
      <c r="J37" s="4"/>
      <c r="K37" s="11"/>
      <c r="L37" s="4"/>
      <c r="M37" s="4"/>
    </row>
    <row r="38" spans="2:13" ht="30">
      <c r="B38" s="6" t="s">
        <v>42</v>
      </c>
      <c r="C38" s="9">
        <f>'Форма № 2'!F18</f>
        <v>175248.62287039563</v>
      </c>
      <c r="D38" s="9"/>
      <c r="E38" s="4">
        <f t="shared" si="7"/>
        <v>30675.055365771615</v>
      </c>
      <c r="F38" s="4">
        <f t="shared" si="8"/>
        <v>98735.750840789959</v>
      </c>
      <c r="G38" s="4">
        <f t="shared" si="9"/>
        <v>29394.073453798792</v>
      </c>
      <c r="H38" s="4">
        <f t="shared" si="10"/>
        <v>3595.215725044457</v>
      </c>
      <c r="I38" s="4">
        <f>C38-E38-F38-G38-H38</f>
        <v>12848.527484990813</v>
      </c>
      <c r="J38" s="4"/>
      <c r="K38" s="11"/>
      <c r="L38" s="4"/>
      <c r="M38" s="4"/>
    </row>
    <row r="39" spans="2:13" ht="45">
      <c r="B39" s="6" t="s">
        <v>43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30">
      <c r="B40" s="6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30">
      <c r="B41" s="6" t="s">
        <v>45</v>
      </c>
      <c r="C41" s="9">
        <f>'Форма № 2'!F14</f>
        <v>1910288.9517369601</v>
      </c>
      <c r="D41" s="4"/>
      <c r="E41" s="4">
        <v>317210</v>
      </c>
      <c r="F41" s="4">
        <v>910489.54352543596</v>
      </c>
      <c r="G41" s="4">
        <v>271621.83782700001</v>
      </c>
      <c r="H41" s="4">
        <v>88571.870857143003</v>
      </c>
      <c r="I41" s="4">
        <v>322395.6995273811</v>
      </c>
      <c r="J41" s="4"/>
      <c r="K41" s="4"/>
      <c r="L41" s="4"/>
      <c r="M41" s="4"/>
    </row>
    <row r="42" spans="2:13" ht="24" customHeight="1">
      <c r="B42" s="6" t="s">
        <v>46</v>
      </c>
      <c r="C42" s="4"/>
      <c r="D42" s="4"/>
      <c r="E42" s="4"/>
      <c r="F42" s="4"/>
      <c r="G42" s="4"/>
      <c r="H42" s="4"/>
      <c r="I42" s="4"/>
      <c r="J42" s="4"/>
      <c r="K42" s="4">
        <f>'Форма № 2'!F22</f>
        <v>28160.801110208002</v>
      </c>
      <c r="L42" s="33">
        <v>386545</v>
      </c>
      <c r="M42" s="4">
        <f>'Форма № 2'!F24</f>
        <v>85577.462239999993</v>
      </c>
    </row>
  </sheetData>
  <mergeCells count="12">
    <mergeCell ref="B2:M2"/>
    <mergeCell ref="B16:M16"/>
    <mergeCell ref="B17:B18"/>
    <mergeCell ref="C17:C18"/>
    <mergeCell ref="D17:M17"/>
    <mergeCell ref="B30:M30"/>
    <mergeCell ref="B31:B32"/>
    <mergeCell ref="C31:C32"/>
    <mergeCell ref="D31:M31"/>
    <mergeCell ref="B3:B4"/>
    <mergeCell ref="C3:C4"/>
    <mergeCell ref="D3:M3"/>
  </mergeCells>
  <phoneticPr fontId="0" type="noConversion"/>
  <pageMargins left="0.4" right="0.39370078740157483" top="0.36" bottom="0.27559055118110237" header="0.47244094488188981" footer="0.31496062992125984"/>
  <pageSetup paperSize="9" scale="79" fitToHeight="0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№ 2</vt:lpstr>
      <vt:lpstr>Форма № 2 продолж. </vt:lpstr>
      <vt:lpstr>'Форма № 2 продолж. '!Заголовки_для_печати</vt:lpstr>
      <vt:lpstr>'Форма № 2'!Область_печати</vt:lpstr>
      <vt:lpstr>'Форма № 2 продолж.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2015-04-28T06:53:40Z</cp:lastPrinted>
  <dcterms:created xsi:type="dcterms:W3CDTF">2006-09-16T00:00:00Z</dcterms:created>
  <dcterms:modified xsi:type="dcterms:W3CDTF">2022-03-31T23:44:25Z</dcterms:modified>
</cp:coreProperties>
</file>